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cdd258dec946afc/Pictures/Documents/AGM 2025/"/>
    </mc:Choice>
  </mc:AlternateContent>
  <xr:revisionPtr revIDLastSave="0" documentId="8_{362E223A-61D9-428F-9653-A5F84C9D2023}" xr6:coauthVersionLast="47" xr6:coauthVersionMax="47" xr10:uidLastSave="{00000000-0000-0000-0000-000000000000}"/>
  <bookViews>
    <workbookView xWindow="-108" yWindow="-108" windowWidth="23256" windowHeight="12576" xr2:uid="{E0C966D0-F1CF-4D1E-A531-7A43EEF8C299}"/>
  </bookViews>
  <sheets>
    <sheet name="Summary 2024-25" sheetId="1" r:id="rId1"/>
  </sheets>
  <externalReferences>
    <externalReference r:id="rId2"/>
  </externalReferences>
  <definedNames>
    <definedName name="_xlnm.Print_Area" localSheetId="0">'Summary 2024-25'!$B$1:$T$37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L3" i="1"/>
  <c r="M3" i="1"/>
  <c r="N3" i="1"/>
  <c r="O3" i="1"/>
  <c r="E4" i="1"/>
  <c r="F4" i="1"/>
  <c r="G4" i="1"/>
  <c r="H4" i="1"/>
  <c r="I4" i="1"/>
  <c r="J4" i="1"/>
  <c r="C5" i="1"/>
  <c r="E5" i="1"/>
  <c r="C6" i="1"/>
  <c r="F6" i="1"/>
  <c r="G6" i="1"/>
  <c r="H6" i="1"/>
  <c r="I6" i="1"/>
  <c r="J6" i="1"/>
  <c r="C7" i="1"/>
  <c r="K7" i="1"/>
  <c r="C8" i="1"/>
  <c r="L8" i="1"/>
  <c r="C9" i="1"/>
  <c r="M9" i="1"/>
  <c r="C10" i="1"/>
  <c r="O10" i="1"/>
  <c r="C11" i="1"/>
  <c r="N11" i="1"/>
  <c r="C12" i="1"/>
  <c r="C31" i="1" s="1"/>
  <c r="C35" i="1" s="1"/>
  <c r="E12" i="1"/>
  <c r="F12" i="1"/>
  <c r="G12" i="1"/>
  <c r="H12" i="1"/>
  <c r="I12" i="1"/>
  <c r="J12" i="1"/>
  <c r="K12" i="1"/>
  <c r="L12" i="1"/>
  <c r="M12" i="1"/>
  <c r="N12" i="1"/>
  <c r="O12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C15" i="1"/>
  <c r="E15" i="1"/>
  <c r="C16" i="1"/>
  <c r="F16" i="1"/>
  <c r="C17" i="1"/>
  <c r="G17" i="1"/>
  <c r="C18" i="1"/>
  <c r="C26" i="1" s="1"/>
  <c r="C33" i="1" s="1"/>
  <c r="H18" i="1"/>
  <c r="I19" i="1"/>
  <c r="J19" i="1"/>
  <c r="C19" i="1" s="1"/>
  <c r="K19" i="1"/>
  <c r="L19" i="1"/>
  <c r="M19" i="1"/>
  <c r="C20" i="1"/>
  <c r="N20" i="1"/>
  <c r="C21" i="1"/>
  <c r="O21" i="1"/>
  <c r="C22" i="1"/>
  <c r="P22" i="1"/>
  <c r="C23" i="1"/>
  <c r="Q23" i="1"/>
  <c r="C24" i="1"/>
  <c r="R24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C29" i="1"/>
  <c r="J30" i="1"/>
  <c r="J36" i="1" s="1"/>
  <c r="J31" i="1"/>
  <c r="J32" i="1"/>
  <c r="J33" i="1"/>
  <c r="J35" i="1"/>
</calcChain>
</file>

<file path=xl/sharedStrings.xml><?xml version="1.0" encoding="utf-8"?>
<sst xmlns="http://schemas.openxmlformats.org/spreadsheetml/2006/main" count="36" uniqueCount="34">
  <si>
    <t>45th CHELTENHAM (Bethesda) Scout Group</t>
  </si>
  <si>
    <t>Income &amp; Expenditure Account for the Year Ending March 31st 2025</t>
  </si>
  <si>
    <t>INCOME</t>
  </si>
  <si>
    <t xml:space="preserve"> Total </t>
  </si>
  <si>
    <t>Subscriptions</t>
  </si>
  <si>
    <t>Subscriptions - Group</t>
  </si>
  <si>
    <t>Subscriptions - Sections</t>
  </si>
  <si>
    <t xml:space="preserve">Donations </t>
  </si>
  <si>
    <t>Fundraising</t>
  </si>
  <si>
    <t>Floats</t>
  </si>
  <si>
    <t>HMRC - Gift Aid</t>
  </si>
  <si>
    <t>Camp fees (paid in error)</t>
  </si>
  <si>
    <t>EXPENDITURE</t>
  </si>
  <si>
    <t>Census payment</t>
  </si>
  <si>
    <t>Insurances</t>
  </si>
  <si>
    <t>Donations</t>
  </si>
  <si>
    <t>Gifts</t>
  </si>
  <si>
    <t>Transfer of funds to Sections</t>
  </si>
  <si>
    <t>Fundraising expenses</t>
  </si>
  <si>
    <t>General Expenses</t>
  </si>
  <si>
    <t>Transfer of half Christmas Fair profit to Church</t>
  </si>
  <si>
    <t>Camp fees transferred to Mon Cubs</t>
  </si>
  <si>
    <t>Cash in Hand and at Bank</t>
  </si>
  <si>
    <t>B/Fwd Balance @ 01/04/2024</t>
  </si>
  <si>
    <t>Group funds</t>
  </si>
  <si>
    <t>Income (above)</t>
  </si>
  <si>
    <t>Uncashed cheques (Expenditure)</t>
  </si>
  <si>
    <t>Unbanked cash and cheques (income)</t>
  </si>
  <si>
    <t>Expenditure (above)</t>
  </si>
  <si>
    <t>Unapproved payments (Expenditure)</t>
  </si>
  <si>
    <t>Designated funds:</t>
  </si>
  <si>
    <t>Closing C/Fwd Balance @ 31/03/2025</t>
  </si>
  <si>
    <t>Donation balance from Chris Read</t>
  </si>
  <si>
    <t xml:space="preserve">Examined as a true and fair summary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</si>
</sst>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[$£-809]* #,##0.00_-;\-[$£-809]* #,##0.00_-;_-[$£-809]* &quot;-&quot;??_-;_-@_-"/>
    <numFmt numFmtId="165" formatCode="&quot;£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0" fillId="0" borderId="3" xfId="0" applyBorder="1"/>
    <xf numFmtId="164" fontId="1" fillId="0" borderId="4" xfId="1" applyNumberFormat="1" applyFont="1" applyBorder="1"/>
    <xf numFmtId="164" fontId="1" fillId="0" borderId="0" xfId="0" applyNumberFormat="1" applyFont="1"/>
    <xf numFmtId="164" fontId="1" fillId="0" borderId="1" xfId="1" applyNumberFormat="1" applyFont="1" applyBorder="1"/>
    <xf numFmtId="0" fontId="1" fillId="0" borderId="2" xfId="0" applyFont="1" applyBorder="1"/>
    <xf numFmtId="0" fontId="1" fillId="0" borderId="1" xfId="0" applyFont="1" applyBorder="1"/>
    <xf numFmtId="43" fontId="1" fillId="0" borderId="2" xfId="0" applyNumberFormat="1" applyFont="1" applyBorder="1"/>
    <xf numFmtId="43" fontId="1" fillId="0" borderId="1" xfId="0" applyNumberFormat="1" applyFont="1" applyBorder="1"/>
    <xf numFmtId="165" fontId="3" fillId="0" borderId="1" xfId="0" applyNumberFormat="1" applyFont="1" applyBorder="1"/>
    <xf numFmtId="165" fontId="3" fillId="0" borderId="0" xfId="0" applyNumberFormat="1" applyFont="1"/>
    <xf numFmtId="165" fontId="1" fillId="0" borderId="0" xfId="0" applyNumberFormat="1" applyFont="1"/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164" fontId="1" fillId="0" borderId="1" xfId="0" applyNumberFormat="1" applyFont="1" applyBorder="1"/>
    <xf numFmtId="0" fontId="1" fillId="0" borderId="5" xfId="0" applyFont="1" applyBorder="1"/>
    <xf numFmtId="164" fontId="3" fillId="0" borderId="1" xfId="0" applyNumberFormat="1" applyFont="1" applyBorder="1"/>
    <xf numFmtId="0" fontId="1" fillId="0" borderId="6" xfId="0" applyFont="1" applyBorder="1"/>
    <xf numFmtId="0" fontId="1" fillId="0" borderId="7" xfId="0" applyFont="1" applyBorder="1"/>
    <xf numFmtId="0" fontId="8" fillId="0" borderId="3" xfId="0" applyFont="1" applyBorder="1"/>
    <xf numFmtId="164" fontId="3" fillId="0" borderId="4" xfId="0" applyNumberFormat="1" applyFont="1" applyBorder="1"/>
    <xf numFmtId="0" fontId="9" fillId="2" borderId="3" xfId="0" applyFont="1" applyFill="1" applyBorder="1"/>
    <xf numFmtId="164" fontId="10" fillId="2" borderId="4" xfId="0" applyNumberFormat="1" applyFont="1" applyFill="1" applyBorder="1"/>
    <xf numFmtId="44" fontId="1" fillId="0" borderId="1" xfId="0" applyNumberFormat="1" applyFont="1" applyBorder="1"/>
    <xf numFmtId="164" fontId="1" fillId="0" borderId="4" xfId="0" applyNumberFormat="1" applyFont="1" applyBorder="1"/>
    <xf numFmtId="164" fontId="2" fillId="2" borderId="1" xfId="0" applyNumberFormat="1" applyFont="1" applyFill="1" applyBorder="1"/>
    <xf numFmtId="44" fontId="1" fillId="0" borderId="0" xfId="0" applyNumberFormat="1" applyFont="1"/>
    <xf numFmtId="0" fontId="1" fillId="0" borderId="3" xfId="0" applyFont="1" applyBorder="1"/>
    <xf numFmtId="164" fontId="11" fillId="2" borderId="1" xfId="0" applyNumberFormat="1" applyFont="1" applyFill="1" applyBorder="1"/>
    <xf numFmtId="164" fontId="2" fillId="0" borderId="1" xfId="1" applyNumberFormat="1" applyFont="1" applyBorder="1"/>
    <xf numFmtId="44" fontId="3" fillId="0" borderId="1" xfId="0" applyNumberFormat="1" applyFont="1" applyBorder="1"/>
    <xf numFmtId="0" fontId="3" fillId="0" borderId="0" xfId="0" applyFont="1"/>
    <xf numFmtId="8" fontId="1" fillId="0" borderId="0" xfId="0" applyNumberFormat="1" applyFont="1"/>
    <xf numFmtId="14" fontId="1" fillId="0" borderId="0" xfId="0" applyNumberFormat="1" applyFont="1"/>
    <xf numFmtId="0" fontId="8" fillId="0" borderId="8" xfId="0" applyFont="1" applyBorder="1"/>
    <xf numFmtId="0" fontId="0" fillId="2" borderId="2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vertical="top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655320</xdr:colOff>
      <xdr:row>27</xdr:row>
      <xdr:rowOff>137161</xdr:rowOff>
    </xdr:from>
    <xdr:to>
      <xdr:col>14</xdr:col>
      <xdr:colOff>358140</xdr:colOff>
      <xdr:row>29</xdr:row>
      <xdr:rowOff>160549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Ink 1">
              <a:extLst>
                <a:ext uri="{FF2B5EF4-FFF2-40B4-BE49-F238E27FC236}">
                  <a16:creationId xmlns:a16="http://schemas.microsoft.com/office/drawing/2014/main" id="{FF96B3B0-F5B2-4FB5-A11F-F5989AE2483D}"/>
                </a:ext>
              </a:extLst>
            </xdr14:cNvPr>
            <xdr14:cNvContentPartPr/>
          </xdr14:nvContentPartPr>
          <xdr14:nvPr macro=""/>
          <xdr14:xfrm>
            <a:off x="12809220" y="5052061"/>
            <a:ext cx="655320" cy="404388"/>
          </xdr14:xfrm>
        </xdr:contentPart>
      </mc:Choice>
      <mc:Fallback xmlns="">
        <xdr:pic>
          <xdr:nvPicPr>
            <xdr:cNvPr id="3" name="Ink 2">
              <a:extLst>
                <a:ext uri="{FF2B5EF4-FFF2-40B4-BE49-F238E27FC236}">
                  <a16:creationId xmlns:a16="http://schemas.microsoft.com/office/drawing/2014/main" id="{FC2EA3E7-D5CE-2969-DC62-E91E9BA95883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2804902" y="5047744"/>
              <a:ext cx="663957" cy="413023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Personal\Scouts%2024_25\Copy%20of%2045th%20Group%20Accounts%20%20FY%202024-25_final.xlsx" TargetMode="External"/><Relationship Id="rId1" Type="http://schemas.openxmlformats.org/officeDocument/2006/relationships/externalLinkPath" Target="file:///P:\Personal\Scouts%2024_25\Copy%20of%2045th%20Group%20Accounts%20%20FY%202024-25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 2024-25"/>
      <sheetName val="Summary 2024-25"/>
      <sheetName val="ACCOUNTS 2024-25"/>
      <sheetName val="SECTION FUNDS 2024-25"/>
      <sheetName val="STATEMENT DOWNLOAD"/>
      <sheetName val="Fundraising + Events"/>
      <sheetName val="Key"/>
    </sheetNames>
    <sheetDataSet>
      <sheetData sheetId="0"/>
      <sheetData sheetId="1"/>
      <sheetData sheetId="2">
        <row r="3">
          <cell r="P3" t="str">
            <v>Donations</v>
          </cell>
          <cell r="Q3" t="str">
            <v>Fundraising</v>
          </cell>
          <cell r="R3" t="str">
            <v>Floats</v>
          </cell>
          <cell r="S3" t="str">
            <v>Camp fees (in eror)</v>
          </cell>
          <cell r="T3" t="str">
            <v>HMRC - Giftaid</v>
          </cell>
          <cell r="V3" t="str">
            <v>Census</v>
          </cell>
          <cell r="W3" t="str">
            <v>Insurance</v>
          </cell>
          <cell r="X3" t="str">
            <v>Donations</v>
          </cell>
          <cell r="Y3" t="str">
            <v>Gifts</v>
          </cell>
          <cell r="AE3" t="str">
            <v>Fundraising Expenses</v>
          </cell>
          <cell r="AF3" t="str">
            <v>Fundraising Floats</v>
          </cell>
          <cell r="AG3" t="str">
            <v>General Expenses</v>
          </cell>
          <cell r="AH3" t="str">
            <v>Transfer of half Christmas Fair Profit to Bethesda Church</v>
          </cell>
          <cell r="AI3" t="str">
            <v>Camp fees tranferred to Mon Cubs</v>
          </cell>
        </row>
        <row r="4">
          <cell r="J4" t="str">
            <v>Group</v>
          </cell>
          <cell r="K4" t="str">
            <v>Monday Beavers</v>
          </cell>
          <cell r="L4" t="str">
            <v>Monday Cubs</v>
          </cell>
          <cell r="M4" t="str">
            <v>Thursday Beavers</v>
          </cell>
          <cell r="N4" t="str">
            <v>Thursday Cubs</v>
          </cell>
          <cell r="O4" t="str">
            <v>Scouts</v>
          </cell>
          <cell r="Z4" t="str">
            <v xml:space="preserve">Monday Beavers </v>
          </cell>
          <cell r="AA4" t="str">
            <v xml:space="preserve">Monday Cubs </v>
          </cell>
          <cell r="AB4" t="str">
            <v>Thursday Beavers</v>
          </cell>
          <cell r="AC4" t="str">
            <v>Thursday Cubs</v>
          </cell>
          <cell r="AD4" t="str">
            <v>Scouts</v>
          </cell>
        </row>
        <row r="5">
          <cell r="I5">
            <v>4888.51</v>
          </cell>
        </row>
        <row r="340">
          <cell r="J340">
            <v>7452.333333333333</v>
          </cell>
          <cell r="K340">
            <v>315</v>
          </cell>
          <cell r="L340">
            <v>270</v>
          </cell>
          <cell r="M340">
            <v>350.83333333333331</v>
          </cell>
          <cell r="N340">
            <v>340.83333333333337</v>
          </cell>
          <cell r="O340">
            <v>155</v>
          </cell>
          <cell r="P340">
            <v>510</v>
          </cell>
          <cell r="Q340">
            <v>1211.71</v>
          </cell>
          <cell r="R340">
            <v>265</v>
          </cell>
          <cell r="S340">
            <v>245</v>
          </cell>
          <cell r="T340">
            <v>911.4</v>
          </cell>
          <cell r="V340">
            <v>6302</v>
          </cell>
          <cell r="W340">
            <v>134.54</v>
          </cell>
          <cell r="X340">
            <v>2500</v>
          </cell>
          <cell r="Y340">
            <v>74.990000000000009</v>
          </cell>
          <cell r="Z340">
            <v>499.5</v>
          </cell>
          <cell r="AA340">
            <v>432.5</v>
          </cell>
          <cell r="AB340">
            <v>608.32999999999993</v>
          </cell>
          <cell r="AC340">
            <v>575.83000000000004</v>
          </cell>
          <cell r="AD340">
            <v>265</v>
          </cell>
          <cell r="AE340">
            <v>20</v>
          </cell>
          <cell r="AF340">
            <v>265</v>
          </cell>
          <cell r="AG340">
            <v>116.19</v>
          </cell>
          <cell r="AH340">
            <v>506.48</v>
          </cell>
          <cell r="AI340">
            <v>245</v>
          </cell>
        </row>
        <row r="349">
          <cell r="H349">
            <v>0</v>
          </cell>
        </row>
        <row r="357">
          <cell r="H357">
            <v>0</v>
          </cell>
        </row>
        <row r="368">
          <cell r="H368">
            <v>0</v>
          </cell>
        </row>
      </sheetData>
      <sheetData sheetId="3"/>
      <sheetData sheetId="4">
        <row r="333">
          <cell r="I333">
            <v>4370.26</v>
          </cell>
        </row>
      </sheetData>
      <sheetData sheetId="5"/>
      <sheetData sheetId="6"/>
    </sheetDataSet>
  </externalBook>
</externalLink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9-13T10:37:39.165"/>
    </inkml:context>
    <inkml:brush xml:id="br0">
      <inkml:brushProperty name="width" value="0.025" units="cm"/>
      <inkml:brushProperty name="height" value="0.025" units="cm"/>
    </inkml:brush>
  </inkml:definitions>
  <inkml:trace contextRef="#ctx0" brushRef="#br0">936 212 24575,'4'60'0,"0"-28"0,-4-31 0,8 114 0,-7-81 0,-5 49 0,2-68 0,-1 0 0,-1-1 0,0 1 0,-1-1 0,-1 0 0,0 0 0,-1-1 0,0 1 0,-1-2 0,0 1 0,-1-1 0,-13 13 0,11-13 0,-1 0 0,-1-1 0,1-1 0,-1 0 0,-1 0 0,0-2 0,-1 1 0,0-2 0,0 0 0,-30 9 0,36-14 0,0 0 0,0 0 0,-1-1 0,1 0 0,0 0 0,-1-2 0,1 1 0,0-1 0,0 0 0,0-1 0,0 0 0,-1 0 0,1-1 0,1 0 0,-1-1 0,1 0 0,-9-5 0,-8-7 0,0-2 0,-34-30 0,-41-47 0,91 86 0,-125-137 0,99 103 0,-44-74 0,73 108 0,-18-34 0,22 39 0,0-1 0,1 1 0,-1-1 0,1 0 0,0 0 0,0 1 0,0-9 0,1 12 0,0 0 0,0 0 0,0 0 0,0 1 0,0-1 0,0 0 0,0 0 0,1 0 0,-1 1 0,0-1 0,1 0 0,-1 0 0,0 1 0,0-1 0,1 0 0,0 1 0,-1-1 0,1 0 0,-1 0 0,1 1 0,-1 0 0,1-1 0,0 0 0,-1 1 0,1 0 0,1-1 0,0 0 0,-1 1 0,1-1 0,0 1 0,0-1 0,0 1 0,0 0 0,0 0 0,0 0 0,0 0 0,4 1 0,5 2 0,0 0 0,0 1 0,-1 0 0,1 1 0,17 11 0,27 18-138,-1 3 0,95 83 0,81 106-279,-199-194 498,-18-19-81,100 100 0,-75-79 0,47 34 0,-62-52 0,2 0 0,-1-2 0,41 16 0,-45-22 0,0-1 0,1-2 0,0 0 0,0-1 0,32 3 0,-37-7-7,-1 0-1,1-2 0,-1 1 1,1-1-1,-1-1 1,0-1-1,0 0 1,0-1-1,-1-1 0,0 0 1,0-1-1,0 0 1,-1-1-1,0-1 1,0 0-1,-1-1 0,-1 1 1,1-3-1,-1 1 1,-1 0-1,-1-1 1,11-15-1,-6 3 8,-1-1 0,0 0 0,-2 0 0,-1-1 0,10-44 0,-10 25 0,-2-1 0,3-72 0,-10 88 0,-1 0 0,-1 1 0,-2-1 0,-1 1 0,-1-1 0,-14-41 0,13 55 0,0 1 0,-1 0 0,-1 0 0,0 1 0,-15-20 0,15 24 0,0 1 0,-1-1 0,-1 1 0,1 1 0,-2 0 0,1 0 0,-20-10 0,22 14 31,1 1 0,-1-1 0,0 1 0,1 1 0,-2 0 0,-8-2 0,12 4 2,0-1 1,0 1 0,0 0-1,0 0 1,0 1-1,0 0 1,0-1-1,0 1 1,0 0-1,1 1 1,-8 3 0,6-2-11,0 1 1,0-1 0,1 1-1,0 0 1,0 1 0,0-1-1,-7 8 1,6-4-5,-1 1-1,2 0 1,-1 0 0,-4 12 0,1 0-14,2 0 1,0 1-1,-7 40 0,6-11-201,3 1 0,2 94-1,5-102 66,3-1 0,1 0 0,21 74 0,-17-87 98,1-1 0,2 0 0,1-1 0,23 34-1,-7-16-48,59 63-1,-77-96 83,24 30 0,-33-37-22,-7-6-1,-10-9 228,14 9-182,-37-27 564,-33-30 1,48 36-559,0-1-1,-28-37 1,42 48-29,0 0 0,1 0 0,0 0 0,2-1 0,-1 1 0,1-2 0,-4-14 0,8 25 0,1 1 0,0-1 0,-1 0 0,1 1 0,0 0 0,0-1 0,0 1 0,0-1 0,1 1 0,-1-1 0,1-2 0,-1 3 0,1 0 0,-1 1 0,1-1 0,-1 0 0,1 1 0,-1-1 0,1 0 0,-1 1 0,1-1 0,0 0 0,0 1 0,-1-1 0,1 1 0,0-1 0,1 0 0,1 0 0,1 0 0,-1 1 0,1-1 0,-1 1 0,1-1 0,-1 1 0,1 0 0,-1 0 0,6 2 0,14 1 2,45 12 0,23 15-33,-49-15-59,312 107-498,-354-122 594,1 1 0,-1-1 0,1 0 0,0 1-1,-1-1 1,1 0 0,0 0 0,-1 0 0,1 0 0,0 0 0,0 0 0,-1 0 0,1 0 0,0 0 0,-1 0 0,2-1 0,-2 1-51,0 0 0,1-1 0,-1 1 0,0-1 0,0 1 0,0 0 0,0 0 0,0-1 0,1 1 1,-1 0-1,0-1 0,0 1 0,0 0 0,0-1 0,0 1 0,0 0 0,0-1 0,0 1 0,0 0 0,-1-1 0,1 1 0,0 0 0,0-1 0,0 1 0,0 0 0,-1 0 0,1-1 0,0 1 0,0-1 0,-5-7-6193</inkml:trace>
</inkml: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6124A-9082-4CBF-BF26-DB25B8C0C3F7}">
  <sheetPr>
    <pageSetUpPr fitToPage="1"/>
  </sheetPr>
  <dimension ref="B1:R39"/>
  <sheetViews>
    <sheetView tabSelected="1" zoomScaleNormal="100" zoomScaleSheetLayoutView="100" workbookViewId="0">
      <selection activeCell="K40" sqref="K40"/>
    </sheetView>
  </sheetViews>
  <sheetFormatPr defaultColWidth="9.109375" defaultRowHeight="14.4" x14ac:dyDescent="0.3"/>
  <cols>
    <col min="1" max="1" width="6.33203125" style="4" customWidth="1"/>
    <col min="2" max="2" width="45.33203125" style="4" customWidth="1"/>
    <col min="3" max="3" width="17.33203125" style="4" customWidth="1"/>
    <col min="4" max="4" width="3.88671875" style="4" customWidth="1"/>
    <col min="5" max="5" width="11.5546875" style="4" customWidth="1"/>
    <col min="6" max="6" width="10.5546875" style="4" customWidth="1"/>
    <col min="7" max="7" width="11.33203125" style="4" customWidth="1"/>
    <col min="8" max="8" width="12.88671875" style="4" customWidth="1"/>
    <col min="9" max="9" width="12.6640625" style="4" customWidth="1"/>
    <col min="10" max="10" width="14.109375" style="4" customWidth="1"/>
    <col min="11" max="11" width="12.88671875" style="4" customWidth="1"/>
    <col min="12" max="12" width="11.109375" style="4" customWidth="1"/>
    <col min="13" max="13" width="11.44140625" style="4" customWidth="1"/>
    <col min="14" max="14" width="13.88671875" style="4" customWidth="1"/>
    <col min="15" max="16" width="14.5546875" style="4" customWidth="1"/>
    <col min="17" max="17" width="12.5546875" style="4" customWidth="1"/>
    <col min="18" max="18" width="10.33203125" style="4" customWidth="1"/>
    <col min="19" max="19" width="11.5546875" style="4" customWidth="1"/>
    <col min="20" max="20" width="10.6640625" style="4" customWidth="1"/>
    <col min="21" max="16384" width="9.109375" style="4"/>
  </cols>
  <sheetData>
    <row r="1" spans="2:18" ht="17.399999999999999" x14ac:dyDescent="0.3">
      <c r="B1" s="1" t="s">
        <v>0</v>
      </c>
      <c r="C1" s="2"/>
      <c r="D1" s="2"/>
      <c r="E1" s="3" t="s">
        <v>1</v>
      </c>
      <c r="F1" s="2"/>
      <c r="G1" s="2"/>
      <c r="H1" s="2"/>
      <c r="I1" s="2"/>
      <c r="J1" s="2"/>
      <c r="K1" s="2"/>
      <c r="L1" s="2"/>
    </row>
    <row r="3" spans="2:18" ht="14.4" customHeight="1" x14ac:dyDescent="0.3">
      <c r="B3" s="55" t="s">
        <v>2</v>
      </c>
      <c r="C3" s="55" t="s">
        <v>3</v>
      </c>
      <c r="E3" s="60" t="s">
        <v>4</v>
      </c>
      <c r="F3" s="60"/>
      <c r="G3" s="60"/>
      <c r="H3" s="60"/>
      <c r="I3" s="60"/>
      <c r="J3" s="60"/>
      <c r="K3" s="55" t="str">
        <f>'[1]ACCOUNTS 2024-25'!P3</f>
        <v>Donations</v>
      </c>
      <c r="L3" s="55" t="str">
        <f>'[1]ACCOUNTS 2024-25'!Q3</f>
        <v>Fundraising</v>
      </c>
      <c r="M3" s="54" t="str">
        <f>'[1]ACCOUNTS 2024-25'!R3</f>
        <v>Floats</v>
      </c>
      <c r="N3" s="54" t="str">
        <f>'[1]ACCOUNTS 2024-25'!S3</f>
        <v>Camp fees (in eror)</v>
      </c>
      <c r="O3" s="55" t="str">
        <f>'[1]ACCOUNTS 2024-25'!T3</f>
        <v>HMRC - Giftaid</v>
      </c>
      <c r="P3" s="56"/>
    </row>
    <row r="4" spans="2:18" ht="27" customHeight="1" x14ac:dyDescent="0.3">
      <c r="B4" s="55"/>
      <c r="C4" s="55"/>
      <c r="D4" s="6"/>
      <c r="E4" s="5" t="str">
        <f>'[1]ACCOUNTS 2024-25'!J4</f>
        <v>Group</v>
      </c>
      <c r="F4" s="5" t="str">
        <f>'[1]ACCOUNTS 2024-25'!K4</f>
        <v>Monday Beavers</v>
      </c>
      <c r="G4" s="5" t="str">
        <f>'[1]ACCOUNTS 2024-25'!L4</f>
        <v>Monday Cubs</v>
      </c>
      <c r="H4" s="5" t="str">
        <f>'[1]ACCOUNTS 2024-25'!M4</f>
        <v>Thursday Beavers</v>
      </c>
      <c r="I4" s="5" t="str">
        <f>'[1]ACCOUNTS 2024-25'!N4</f>
        <v>Thursday Cubs</v>
      </c>
      <c r="J4" s="5" t="str">
        <f>'[1]ACCOUNTS 2024-25'!O4</f>
        <v>Scouts</v>
      </c>
      <c r="K4" s="55"/>
      <c r="L4" s="55"/>
      <c r="M4" s="54"/>
      <c r="N4" s="54"/>
      <c r="O4" s="55"/>
      <c r="P4" s="56"/>
    </row>
    <row r="5" spans="2:18" x14ac:dyDescent="0.3">
      <c r="B5" s="7" t="s">
        <v>5</v>
      </c>
      <c r="C5" s="8">
        <f t="shared" ref="C5:C11" si="0">SUM(E5:P5)</f>
        <v>7452.333333333333</v>
      </c>
      <c r="D5" s="9"/>
      <c r="E5" s="10">
        <f>'[1]ACCOUNTS 2024-25'!J340</f>
        <v>7452.333333333333</v>
      </c>
      <c r="F5" s="10"/>
      <c r="G5" s="10"/>
      <c r="H5" s="10"/>
      <c r="I5" s="10"/>
      <c r="J5" s="10"/>
      <c r="K5" s="10"/>
      <c r="L5" s="10"/>
      <c r="M5" s="11"/>
      <c r="N5" s="11"/>
      <c r="O5" s="12"/>
    </row>
    <row r="6" spans="2:18" x14ac:dyDescent="0.3">
      <c r="B6" s="7" t="s">
        <v>6</v>
      </c>
      <c r="C6" s="8">
        <f t="shared" si="0"/>
        <v>1431.6666666666665</v>
      </c>
      <c r="D6" s="9"/>
      <c r="E6" s="10"/>
      <c r="F6" s="10">
        <f>'[1]ACCOUNTS 2024-25'!K340</f>
        <v>315</v>
      </c>
      <c r="G6" s="10">
        <f>'[1]ACCOUNTS 2024-25'!L340</f>
        <v>270</v>
      </c>
      <c r="H6" s="10">
        <f>'[1]ACCOUNTS 2024-25'!M340</f>
        <v>350.83333333333331</v>
      </c>
      <c r="I6" s="10">
        <f>'[1]ACCOUNTS 2024-25'!N340</f>
        <v>340.83333333333337</v>
      </c>
      <c r="J6" s="10">
        <f>'[1]ACCOUNTS 2024-25'!O340</f>
        <v>155</v>
      </c>
      <c r="K6" s="10"/>
      <c r="L6" s="10"/>
      <c r="M6" s="11"/>
      <c r="N6" s="11"/>
      <c r="O6" s="12"/>
    </row>
    <row r="7" spans="2:18" x14ac:dyDescent="0.3">
      <c r="B7" s="7" t="s">
        <v>7</v>
      </c>
      <c r="C7" s="8">
        <f t="shared" si="0"/>
        <v>510</v>
      </c>
      <c r="D7" s="9"/>
      <c r="E7" s="10"/>
      <c r="F7" s="10"/>
      <c r="G7" s="10"/>
      <c r="H7" s="10"/>
      <c r="I7" s="10"/>
      <c r="J7" s="10"/>
      <c r="K7" s="10">
        <f>'[1]ACCOUNTS 2024-25'!P340</f>
        <v>510</v>
      </c>
      <c r="L7" s="10"/>
      <c r="M7" s="11"/>
      <c r="N7" s="11"/>
      <c r="O7" s="12"/>
    </row>
    <row r="8" spans="2:18" x14ac:dyDescent="0.3">
      <c r="B8" s="7" t="s">
        <v>8</v>
      </c>
      <c r="C8" s="8">
        <f t="shared" si="0"/>
        <v>1211.71</v>
      </c>
      <c r="D8" s="9"/>
      <c r="E8" s="10"/>
      <c r="F8" s="10"/>
      <c r="G8" s="10"/>
      <c r="H8" s="10"/>
      <c r="I8" s="10"/>
      <c r="J8" s="10"/>
      <c r="K8" s="10"/>
      <c r="L8" s="10">
        <f>'[1]ACCOUNTS 2024-25'!Q340</f>
        <v>1211.71</v>
      </c>
      <c r="M8" s="11"/>
      <c r="N8" s="11"/>
      <c r="O8" s="12"/>
    </row>
    <row r="9" spans="2:18" x14ac:dyDescent="0.3">
      <c r="B9" s="7" t="s">
        <v>9</v>
      </c>
      <c r="C9" s="8">
        <f t="shared" si="0"/>
        <v>265</v>
      </c>
      <c r="D9" s="9"/>
      <c r="E9" s="10"/>
      <c r="F9" s="10"/>
      <c r="G9" s="10"/>
      <c r="H9" s="10"/>
      <c r="I9" s="10"/>
      <c r="J9" s="10"/>
      <c r="K9" s="10"/>
      <c r="L9" s="10"/>
      <c r="M9" s="13">
        <f>'[1]ACCOUNTS 2024-25'!R340</f>
        <v>265</v>
      </c>
      <c r="N9" s="13"/>
      <c r="O9" s="14"/>
    </row>
    <row r="10" spans="2:18" x14ac:dyDescent="0.3">
      <c r="B10" s="7" t="s">
        <v>10</v>
      </c>
      <c r="C10" s="8">
        <f t="shared" si="0"/>
        <v>911.4</v>
      </c>
      <c r="D10" s="9"/>
      <c r="E10" s="10"/>
      <c r="F10" s="10"/>
      <c r="G10" s="10"/>
      <c r="H10" s="10"/>
      <c r="I10" s="10"/>
      <c r="J10" s="10"/>
      <c r="K10" s="10"/>
      <c r="L10" s="10"/>
      <c r="M10" s="13"/>
      <c r="N10" s="13"/>
      <c r="O10" s="14">
        <f>'[1]ACCOUNTS 2024-25'!T340</f>
        <v>911.4</v>
      </c>
    </row>
    <row r="11" spans="2:18" x14ac:dyDescent="0.3">
      <c r="B11" s="7" t="s">
        <v>11</v>
      </c>
      <c r="C11" s="8">
        <f t="shared" si="0"/>
        <v>245</v>
      </c>
      <c r="D11" s="9"/>
      <c r="E11" s="10"/>
      <c r="F11" s="10"/>
      <c r="G11" s="10"/>
      <c r="H11" s="10"/>
      <c r="I11" s="10"/>
      <c r="J11" s="10"/>
      <c r="K11" s="10"/>
      <c r="L11" s="10"/>
      <c r="M11" s="13"/>
      <c r="N11" s="13">
        <f>'[1]ACCOUNTS 2024-25'!S340</f>
        <v>245</v>
      </c>
      <c r="O11" s="14"/>
    </row>
    <row r="12" spans="2:18" x14ac:dyDescent="0.3">
      <c r="B12" s="12"/>
      <c r="C12" s="15">
        <f>SUM(C5:C11)</f>
        <v>12027.109999999999</v>
      </c>
      <c r="E12" s="15">
        <f t="shared" ref="E12:O12" si="1">SUM(E5:E11)</f>
        <v>7452.333333333333</v>
      </c>
      <c r="F12" s="15">
        <f t="shared" si="1"/>
        <v>315</v>
      </c>
      <c r="G12" s="15">
        <f t="shared" si="1"/>
        <v>270</v>
      </c>
      <c r="H12" s="15">
        <f t="shared" si="1"/>
        <v>350.83333333333331</v>
      </c>
      <c r="I12" s="15">
        <f t="shared" si="1"/>
        <v>340.83333333333337</v>
      </c>
      <c r="J12" s="15">
        <f t="shared" si="1"/>
        <v>155</v>
      </c>
      <c r="K12" s="15">
        <f t="shared" si="1"/>
        <v>510</v>
      </c>
      <c r="L12" s="15">
        <f t="shared" si="1"/>
        <v>1211.71</v>
      </c>
      <c r="M12" s="15">
        <f t="shared" si="1"/>
        <v>265</v>
      </c>
      <c r="N12" s="15">
        <f t="shared" si="1"/>
        <v>245</v>
      </c>
      <c r="O12" s="15">
        <f t="shared" si="1"/>
        <v>911.4</v>
      </c>
      <c r="P12" s="16"/>
    </row>
    <row r="13" spans="2:18" x14ac:dyDescent="0.3">
      <c r="E13" s="17"/>
    </row>
    <row r="14" spans="2:18" ht="87" customHeight="1" x14ac:dyDescent="0.3">
      <c r="B14" s="18" t="s">
        <v>12</v>
      </c>
      <c r="C14" s="19" t="s">
        <v>3</v>
      </c>
      <c r="D14" s="20"/>
      <c r="E14" s="5" t="str">
        <f>'[1]ACCOUNTS 2024-25'!V3</f>
        <v>Census</v>
      </c>
      <c r="F14" s="5" t="str">
        <f>'[1]ACCOUNTS 2024-25'!W3</f>
        <v>Insurance</v>
      </c>
      <c r="G14" s="5" t="str">
        <f>'[1]ACCOUNTS 2024-25'!X3</f>
        <v>Donations</v>
      </c>
      <c r="H14" s="5" t="str">
        <f>'[1]ACCOUNTS 2024-25'!Y3</f>
        <v>Gifts</v>
      </c>
      <c r="I14" s="5" t="str">
        <f>'[1]ACCOUNTS 2024-25'!Z4</f>
        <v xml:space="preserve">Monday Beavers </v>
      </c>
      <c r="J14" s="5" t="str">
        <f>'[1]ACCOUNTS 2024-25'!AA4</f>
        <v xml:space="preserve">Monday Cubs </v>
      </c>
      <c r="K14" s="5" t="str">
        <f>'[1]ACCOUNTS 2024-25'!AB4</f>
        <v>Thursday Beavers</v>
      </c>
      <c r="L14" s="5" t="str">
        <f>'[1]ACCOUNTS 2024-25'!AC4</f>
        <v>Thursday Cubs</v>
      </c>
      <c r="M14" s="5" t="str">
        <f>'[1]ACCOUNTS 2024-25'!AD4</f>
        <v>Scouts</v>
      </c>
      <c r="N14" s="5" t="str">
        <f>'[1]ACCOUNTS 2024-25'!AE3</f>
        <v>Fundraising Expenses</v>
      </c>
      <c r="O14" s="5" t="str">
        <f>'[1]ACCOUNTS 2024-25'!AF3</f>
        <v>Fundraising Floats</v>
      </c>
      <c r="P14" s="5" t="str">
        <f>'[1]ACCOUNTS 2024-25'!AG3</f>
        <v>General Expenses</v>
      </c>
      <c r="Q14" s="5" t="str">
        <f>'[1]ACCOUNTS 2024-25'!AH3</f>
        <v>Transfer of half Christmas Fair Profit to Bethesda Church</v>
      </c>
      <c r="R14" s="5" t="str">
        <f>'[1]ACCOUNTS 2024-25'!AI3</f>
        <v>Camp fees tranferred to Mon Cubs</v>
      </c>
    </row>
    <row r="15" spans="2:18" x14ac:dyDescent="0.3">
      <c r="B15" s="7" t="s">
        <v>13</v>
      </c>
      <c r="C15" s="8">
        <f t="shared" ref="C15:C24" si="2">SUM(E15:R15)</f>
        <v>6302</v>
      </c>
      <c r="D15" s="9"/>
      <c r="E15" s="10">
        <f>'[1]ACCOUNTS 2024-25'!V340</f>
        <v>6302</v>
      </c>
      <c r="F15" s="10"/>
      <c r="G15" s="10"/>
      <c r="H15" s="10"/>
      <c r="I15" s="10"/>
      <c r="J15" s="10"/>
      <c r="K15" s="21"/>
      <c r="L15" s="10"/>
      <c r="M15" s="21"/>
      <c r="N15" s="21"/>
      <c r="O15" s="12"/>
      <c r="P15" s="12"/>
      <c r="Q15" s="12"/>
      <c r="R15" s="12"/>
    </row>
    <row r="16" spans="2:18" x14ac:dyDescent="0.3">
      <c r="B16" s="7" t="s">
        <v>14</v>
      </c>
      <c r="C16" s="8">
        <f t="shared" si="2"/>
        <v>134.54</v>
      </c>
      <c r="D16" s="9"/>
      <c r="E16" s="10"/>
      <c r="F16" s="10">
        <f>'[1]ACCOUNTS 2024-25'!W340</f>
        <v>134.54</v>
      </c>
      <c r="G16" s="10"/>
      <c r="H16" s="10"/>
      <c r="I16" s="10"/>
      <c r="J16" s="10"/>
      <c r="K16" s="21"/>
      <c r="L16" s="10"/>
      <c r="M16" s="21"/>
      <c r="N16" s="21"/>
      <c r="O16" s="12"/>
      <c r="P16" s="12"/>
      <c r="Q16" s="12"/>
      <c r="R16" s="12"/>
    </row>
    <row r="17" spans="2:18" x14ac:dyDescent="0.3">
      <c r="B17" s="7" t="s">
        <v>15</v>
      </c>
      <c r="C17" s="8">
        <f t="shared" si="2"/>
        <v>2500</v>
      </c>
      <c r="D17" s="9"/>
      <c r="E17" s="10"/>
      <c r="F17" s="10"/>
      <c r="G17" s="10">
        <f>'[1]ACCOUNTS 2024-25'!X340</f>
        <v>2500</v>
      </c>
      <c r="H17" s="10"/>
      <c r="I17" s="10"/>
      <c r="J17" s="10"/>
      <c r="K17" s="21"/>
      <c r="L17" s="10"/>
      <c r="M17" s="21"/>
      <c r="N17" s="21"/>
      <c r="O17" s="12"/>
      <c r="P17" s="12"/>
      <c r="Q17" s="12"/>
      <c r="R17" s="12"/>
    </row>
    <row r="18" spans="2:18" x14ac:dyDescent="0.3">
      <c r="B18" s="7" t="s">
        <v>16</v>
      </c>
      <c r="C18" s="8">
        <f t="shared" si="2"/>
        <v>74.990000000000009</v>
      </c>
      <c r="D18" s="9"/>
      <c r="E18" s="10"/>
      <c r="F18" s="10"/>
      <c r="G18" s="10"/>
      <c r="H18" s="10">
        <f>'[1]ACCOUNTS 2024-25'!Y340</f>
        <v>74.990000000000009</v>
      </c>
      <c r="I18" s="10"/>
      <c r="J18" s="10"/>
      <c r="K18" s="21"/>
      <c r="L18" s="10"/>
      <c r="M18" s="21"/>
      <c r="N18" s="21"/>
      <c r="O18" s="12"/>
      <c r="P18" s="12"/>
      <c r="Q18" s="12"/>
      <c r="R18" s="12"/>
    </row>
    <row r="19" spans="2:18" x14ac:dyDescent="0.3">
      <c r="B19" s="7" t="s">
        <v>17</v>
      </c>
      <c r="C19" s="8">
        <f t="shared" si="2"/>
        <v>2381.16</v>
      </c>
      <c r="D19" s="9"/>
      <c r="E19" s="10"/>
      <c r="F19" s="10"/>
      <c r="G19" s="10"/>
      <c r="H19" s="10"/>
      <c r="I19" s="10">
        <f>'[1]ACCOUNTS 2024-25'!Z340</f>
        <v>499.5</v>
      </c>
      <c r="J19" s="10">
        <f>'[1]ACCOUNTS 2024-25'!AA340</f>
        <v>432.5</v>
      </c>
      <c r="K19" s="10">
        <f>'[1]ACCOUNTS 2024-25'!AB340</f>
        <v>608.32999999999993</v>
      </c>
      <c r="L19" s="10">
        <f>'[1]ACCOUNTS 2024-25'!AC340</f>
        <v>575.83000000000004</v>
      </c>
      <c r="M19" s="10">
        <f>'[1]ACCOUNTS 2024-25'!AD340</f>
        <v>265</v>
      </c>
      <c r="N19" s="21"/>
      <c r="O19" s="12"/>
      <c r="P19" s="12"/>
      <c r="Q19" s="12"/>
      <c r="R19" s="12"/>
    </row>
    <row r="20" spans="2:18" x14ac:dyDescent="0.3">
      <c r="B20" s="7" t="s">
        <v>18</v>
      </c>
      <c r="C20" s="8">
        <f t="shared" si="2"/>
        <v>20</v>
      </c>
      <c r="D20" s="9"/>
      <c r="E20" s="10"/>
      <c r="F20" s="10"/>
      <c r="G20" s="10"/>
      <c r="H20" s="10"/>
      <c r="I20" s="10"/>
      <c r="J20" s="10"/>
      <c r="K20" s="21"/>
      <c r="L20" s="10"/>
      <c r="M20" s="21"/>
      <c r="N20" s="21">
        <f>'[1]ACCOUNTS 2024-25'!AE340</f>
        <v>20</v>
      </c>
      <c r="O20" s="14"/>
      <c r="P20" s="12"/>
      <c r="Q20" s="12"/>
      <c r="R20" s="12"/>
    </row>
    <row r="21" spans="2:18" x14ac:dyDescent="0.3">
      <c r="B21" s="7" t="s">
        <v>9</v>
      </c>
      <c r="C21" s="8">
        <f t="shared" si="2"/>
        <v>265</v>
      </c>
      <c r="D21" s="9"/>
      <c r="E21" s="10"/>
      <c r="F21" s="10"/>
      <c r="G21" s="10"/>
      <c r="H21" s="10"/>
      <c r="I21" s="10"/>
      <c r="J21" s="10"/>
      <c r="K21" s="21"/>
      <c r="L21" s="10"/>
      <c r="M21" s="21"/>
      <c r="N21" s="21"/>
      <c r="O21" s="14">
        <f>'[1]ACCOUNTS 2024-25'!AF340</f>
        <v>265</v>
      </c>
      <c r="P21" s="12"/>
      <c r="Q21" s="12"/>
      <c r="R21" s="12"/>
    </row>
    <row r="22" spans="2:18" x14ac:dyDescent="0.3">
      <c r="B22" s="7" t="s">
        <v>19</v>
      </c>
      <c r="C22" s="8">
        <f t="shared" si="2"/>
        <v>116.19</v>
      </c>
      <c r="D22" s="9"/>
      <c r="E22" s="10"/>
      <c r="F22" s="10"/>
      <c r="G22" s="10"/>
      <c r="H22" s="10"/>
      <c r="I22" s="10"/>
      <c r="J22" s="10"/>
      <c r="K22" s="21"/>
      <c r="L22" s="10"/>
      <c r="M22" s="21"/>
      <c r="N22" s="21"/>
      <c r="O22" s="14"/>
      <c r="P22" s="14">
        <f>'[1]ACCOUNTS 2024-25'!AG340</f>
        <v>116.19</v>
      </c>
      <c r="Q22" s="12"/>
      <c r="R22" s="12"/>
    </row>
    <row r="23" spans="2:18" x14ac:dyDescent="0.3">
      <c r="B23" s="7" t="s">
        <v>20</v>
      </c>
      <c r="C23" s="8">
        <f t="shared" si="2"/>
        <v>506.48</v>
      </c>
      <c r="D23" s="9"/>
      <c r="E23" s="10"/>
      <c r="F23" s="10"/>
      <c r="G23" s="10"/>
      <c r="H23" s="10"/>
      <c r="I23" s="10"/>
      <c r="J23" s="10"/>
      <c r="K23" s="21"/>
      <c r="L23" s="10"/>
      <c r="M23" s="21"/>
      <c r="N23" s="21"/>
      <c r="O23" s="14"/>
      <c r="P23" s="14"/>
      <c r="Q23" s="14">
        <f>'[1]ACCOUNTS 2024-25'!AH340</f>
        <v>506.48</v>
      </c>
      <c r="R23" s="12"/>
    </row>
    <row r="24" spans="2:18" x14ac:dyDescent="0.3">
      <c r="B24" s="7" t="s">
        <v>21</v>
      </c>
      <c r="C24" s="8">
        <f t="shared" si="2"/>
        <v>245</v>
      </c>
      <c r="D24" s="9"/>
      <c r="E24" s="10"/>
      <c r="F24" s="10"/>
      <c r="G24" s="10"/>
      <c r="H24" s="10"/>
      <c r="I24" s="10"/>
      <c r="J24" s="10"/>
      <c r="K24" s="21"/>
      <c r="L24" s="10"/>
      <c r="M24" s="21"/>
      <c r="N24" s="21"/>
      <c r="O24" s="14"/>
      <c r="P24" s="14"/>
      <c r="Q24" s="14"/>
      <c r="R24" s="14">
        <f>'[1]ACCOUNTS 2024-25'!AI340</f>
        <v>245</v>
      </c>
    </row>
    <row r="25" spans="2:18" x14ac:dyDescent="0.3">
      <c r="B25" s="7"/>
      <c r="C25" s="8"/>
      <c r="D25" s="9"/>
      <c r="E25" s="10"/>
      <c r="F25" s="10"/>
      <c r="G25" s="10"/>
      <c r="H25" s="10"/>
      <c r="I25" s="10"/>
      <c r="J25" s="10"/>
      <c r="K25" s="21"/>
      <c r="L25" s="10"/>
      <c r="M25" s="21"/>
      <c r="N25" s="21"/>
      <c r="O25" s="14"/>
      <c r="P25" s="14"/>
      <c r="Q25" s="14"/>
      <c r="R25" s="14"/>
    </row>
    <row r="26" spans="2:18" x14ac:dyDescent="0.3">
      <c r="B26" s="22"/>
      <c r="C26" s="23">
        <f>SUM(C15:C24)</f>
        <v>12545.36</v>
      </c>
      <c r="D26" s="9"/>
      <c r="E26" s="23">
        <f t="shared" ref="E26:R26" si="3">SUM(E15:E24)</f>
        <v>6302</v>
      </c>
      <c r="F26" s="23">
        <f t="shared" si="3"/>
        <v>134.54</v>
      </c>
      <c r="G26" s="23">
        <f t="shared" si="3"/>
        <v>2500</v>
      </c>
      <c r="H26" s="23">
        <f t="shared" si="3"/>
        <v>74.990000000000009</v>
      </c>
      <c r="I26" s="23">
        <f t="shared" si="3"/>
        <v>499.5</v>
      </c>
      <c r="J26" s="23">
        <f t="shared" si="3"/>
        <v>432.5</v>
      </c>
      <c r="K26" s="23">
        <f t="shared" si="3"/>
        <v>608.32999999999993</v>
      </c>
      <c r="L26" s="23">
        <f t="shared" si="3"/>
        <v>575.83000000000004</v>
      </c>
      <c r="M26" s="23">
        <f t="shared" si="3"/>
        <v>265</v>
      </c>
      <c r="N26" s="23">
        <f t="shared" si="3"/>
        <v>20</v>
      </c>
      <c r="O26" s="23">
        <f t="shared" si="3"/>
        <v>265</v>
      </c>
      <c r="P26" s="23">
        <f t="shared" si="3"/>
        <v>116.19</v>
      </c>
      <c r="Q26" s="23">
        <f t="shared" si="3"/>
        <v>506.48</v>
      </c>
      <c r="R26" s="23">
        <f t="shared" si="3"/>
        <v>245</v>
      </c>
    </row>
    <row r="28" spans="2:18" x14ac:dyDescent="0.3">
      <c r="B28" s="24"/>
      <c r="C28" s="25"/>
      <c r="F28" s="57" t="s">
        <v>22</v>
      </c>
      <c r="G28" s="57"/>
      <c r="H28" s="57"/>
      <c r="I28" s="57"/>
      <c r="J28" s="58"/>
    </row>
    <row r="29" spans="2:18" ht="15.75" customHeight="1" x14ac:dyDescent="0.3">
      <c r="B29" s="26" t="s">
        <v>23</v>
      </c>
      <c r="C29" s="27">
        <f>'[1]ACCOUNTS 2024-25'!I5</f>
        <v>4888.51</v>
      </c>
      <c r="F29" s="57"/>
      <c r="G29" s="57"/>
      <c r="H29" s="57"/>
      <c r="I29" s="57"/>
      <c r="J29" s="59"/>
      <c r="L29" t="s">
        <v>33</v>
      </c>
      <c r="O29" s="9"/>
    </row>
    <row r="30" spans="2:18" ht="15.6" x14ac:dyDescent="0.3">
      <c r="B30" s="28"/>
      <c r="C30" s="29"/>
      <c r="F30" s="45" t="s">
        <v>24</v>
      </c>
      <c r="G30" s="45"/>
      <c r="H30" s="45"/>
      <c r="I30" s="45"/>
      <c r="J30" s="30">
        <f>('[1]STATEMENT DOWNLOAD'!I333)-(J35)</f>
        <v>2385.2400000000002</v>
      </c>
      <c r="M30" s="40">
        <v>45913</v>
      </c>
    </row>
    <row r="31" spans="2:18" x14ac:dyDescent="0.3">
      <c r="B31" s="7" t="s">
        <v>25</v>
      </c>
      <c r="C31" s="31">
        <f>C12</f>
        <v>12027.109999999999</v>
      </c>
      <c r="F31" s="42" t="s">
        <v>26</v>
      </c>
      <c r="G31" s="43"/>
      <c r="H31" s="43"/>
      <c r="I31" s="44"/>
      <c r="J31" s="32">
        <f>-'[1]ACCOUNTS 2024-25'!H357</f>
        <v>0</v>
      </c>
      <c r="O31" s="33"/>
    </row>
    <row r="32" spans="2:18" x14ac:dyDescent="0.3">
      <c r="B32" s="34"/>
      <c r="C32" s="31"/>
      <c r="F32" s="45" t="s">
        <v>27</v>
      </c>
      <c r="G32" s="45"/>
      <c r="H32" s="45"/>
      <c r="I32" s="45"/>
      <c r="J32" s="35">
        <f>'[1]ACCOUNTS 2024-25'!H349</f>
        <v>0</v>
      </c>
    </row>
    <row r="33" spans="2:15" x14ac:dyDescent="0.3">
      <c r="B33" s="34" t="s">
        <v>28</v>
      </c>
      <c r="C33" s="31">
        <f>C26</f>
        <v>12545.36</v>
      </c>
      <c r="F33" s="46" t="s">
        <v>29</v>
      </c>
      <c r="G33" s="46"/>
      <c r="H33" s="46"/>
      <c r="I33" s="46"/>
      <c r="J33" s="36">
        <f>-('[1]ACCOUNTS 2024-25'!H368)</f>
        <v>0</v>
      </c>
      <c r="K33"/>
      <c r="O33" s="33"/>
    </row>
    <row r="34" spans="2:15" x14ac:dyDescent="0.3">
      <c r="B34" s="34"/>
      <c r="C34" s="31"/>
      <c r="F34" s="47" t="s">
        <v>30</v>
      </c>
      <c r="G34" s="47"/>
      <c r="H34" s="47"/>
      <c r="I34" s="47"/>
      <c r="J34" s="10"/>
    </row>
    <row r="35" spans="2:15" x14ac:dyDescent="0.3">
      <c r="B35" s="41" t="s">
        <v>31</v>
      </c>
      <c r="C35" s="23">
        <f>(C29+C31)-C33</f>
        <v>4370.2599999999984</v>
      </c>
      <c r="F35" s="48" t="s">
        <v>32</v>
      </c>
      <c r="G35" s="49"/>
      <c r="H35" s="49"/>
      <c r="I35" s="50"/>
      <c r="J35" s="21">
        <f>1485.02+(K12-10)</f>
        <v>1985.02</v>
      </c>
    </row>
    <row r="36" spans="2:15" x14ac:dyDescent="0.3">
      <c r="F36" s="51"/>
      <c r="G36" s="52"/>
      <c r="H36" s="52"/>
      <c r="I36" s="53"/>
      <c r="J36" s="37">
        <f>SUM(J30:J35)</f>
        <v>4370.26</v>
      </c>
      <c r="L36" s="38"/>
    </row>
    <row r="37" spans="2:15" x14ac:dyDescent="0.3">
      <c r="J37" s="33"/>
      <c r="N37" s="33"/>
    </row>
    <row r="38" spans="2:15" x14ac:dyDescent="0.3">
      <c r="C38" s="39"/>
    </row>
    <row r="39" spans="2:15" x14ac:dyDescent="0.3">
      <c r="I39"/>
    </row>
  </sheetData>
  <mergeCells count="18">
    <mergeCell ref="B3:B4"/>
    <mergeCell ref="C3:C4"/>
    <mergeCell ref="E3:J3"/>
    <mergeCell ref="K3:K4"/>
    <mergeCell ref="L3:L4"/>
    <mergeCell ref="F36:I36"/>
    <mergeCell ref="N3:N4"/>
    <mergeCell ref="O3:O4"/>
    <mergeCell ref="P3:P4"/>
    <mergeCell ref="F28:I29"/>
    <mergeCell ref="J28:J29"/>
    <mergeCell ref="F30:I30"/>
    <mergeCell ref="M3:M4"/>
    <mergeCell ref="F31:I31"/>
    <mergeCell ref="F32:I32"/>
    <mergeCell ref="F33:I33"/>
    <mergeCell ref="F34:I34"/>
    <mergeCell ref="F35:I35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Footer>&amp;L&amp;F&amp;R&amp;D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2024-25</vt:lpstr>
      <vt:lpstr>'Summary 2024-25'!Print_Area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 SANSOM</dc:creator>
  <cp:lastModifiedBy>Tom Harding</cp:lastModifiedBy>
  <dcterms:created xsi:type="dcterms:W3CDTF">2025-09-13T10:31:53Z</dcterms:created>
  <dcterms:modified xsi:type="dcterms:W3CDTF">2025-09-14T10:10:59Z</dcterms:modified>
</cp:coreProperties>
</file>